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Saad Al-Mutairi\Downloads\"/>
    </mc:Choice>
  </mc:AlternateContent>
  <xr:revisionPtr revIDLastSave="0" documentId="13_ncr:1_{431A10D5-AD36-4642-AFC9-A63CD74AFCFC}" xr6:coauthVersionLast="47" xr6:coauthVersionMax="47" xr10:uidLastSave="{00000000-0000-0000-0000-000000000000}"/>
  <bookViews>
    <workbookView xWindow="-108" yWindow="-108" windowWidth="23256" windowHeight="13176" firstSheet="1" activeTab="1" xr2:uid="{00000000-000D-0000-FFFF-FFFF00000000}"/>
  </bookViews>
  <sheets>
    <sheet name="9-2023 1" sheetId="6" state="hidden" r:id="rId1"/>
    <sheet name="OP05" sheetId="12" r:id="rId2"/>
  </sheets>
  <definedNames>
    <definedName name="Slicer_Payment_Method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2" l="1"/>
  <c r="B18" i="12"/>
  <c r="C12" i="12"/>
  <c r="B28" i="12" s="1"/>
  <c r="B30" i="12" s="1"/>
  <c r="B12" i="12"/>
  <c r="D52" i="6"/>
  <c r="C52" i="6"/>
  <c r="E52" i="6" s="1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E12" i="6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G11" i="6"/>
  <c r="E11" i="6"/>
  <c r="D12" i="12" l="1"/>
  <c r="E12" i="12" s="1"/>
  <c r="B31" i="12" l="1"/>
  <c r="D28" i="12" s="1"/>
  <c r="D22" i="12"/>
  <c r="D15" i="12"/>
  <c r="D37" i="12" l="1"/>
  <c r="D36" i="12"/>
  <c r="D35" i="12"/>
  <c r="D34" i="12"/>
</calcChain>
</file>

<file path=xl/sharedStrings.xml><?xml version="1.0" encoding="utf-8"?>
<sst xmlns="http://schemas.openxmlformats.org/spreadsheetml/2006/main" count="79" uniqueCount="72">
  <si>
    <t>Date</t>
  </si>
  <si>
    <t>Description</t>
  </si>
  <si>
    <t>In</t>
  </si>
  <si>
    <t>Out</t>
  </si>
  <si>
    <t>Balance</t>
  </si>
  <si>
    <t>Payment No.</t>
  </si>
  <si>
    <t>Payment Method</t>
  </si>
  <si>
    <t>Notes</t>
  </si>
  <si>
    <t>Opening Balance Visa 001</t>
  </si>
  <si>
    <t>Opening Balance Visa 002</t>
  </si>
  <si>
    <t>Opening Balance Credit Card 001</t>
  </si>
  <si>
    <t>Opening Balance Credit Card 002</t>
  </si>
  <si>
    <t>Opening Balance Main Cash</t>
  </si>
  <si>
    <t>Opening Balance A/C ABK</t>
  </si>
  <si>
    <t>Office Rent</t>
  </si>
  <si>
    <t>Car Washing</t>
  </si>
  <si>
    <t>Petrol  - Car 1</t>
  </si>
  <si>
    <t>Salaries</t>
  </si>
  <si>
    <t>Coffee</t>
  </si>
  <si>
    <t>Meals</t>
  </si>
  <si>
    <t>Total</t>
  </si>
  <si>
    <t>ID</t>
  </si>
  <si>
    <t>NAME</t>
  </si>
  <si>
    <t>START DATE</t>
  </si>
  <si>
    <t>DEPARTMENT</t>
  </si>
  <si>
    <t>SALARY</t>
  </si>
  <si>
    <t>FD-2020-01</t>
  </si>
  <si>
    <t>AHMED ALI</t>
  </si>
  <si>
    <t>Sales</t>
  </si>
  <si>
    <t>SD-2019-02</t>
  </si>
  <si>
    <t>SALEH AL SOLIAMAN</t>
  </si>
  <si>
    <t>HR</t>
  </si>
  <si>
    <t>HRD-2002-09</t>
  </si>
  <si>
    <t>SHAIMAA MONIR</t>
  </si>
  <si>
    <t>Store</t>
  </si>
  <si>
    <t>STD-2005-10</t>
  </si>
  <si>
    <t>RAJESH MOHAN</t>
  </si>
  <si>
    <t>Finance</t>
  </si>
  <si>
    <t>FD-2021-01</t>
  </si>
  <si>
    <t>Momen Ahmed</t>
  </si>
  <si>
    <t>Marketing</t>
  </si>
  <si>
    <t>HRD-2012-09</t>
  </si>
  <si>
    <t>Othman Jad</t>
  </si>
  <si>
    <t>Driver</t>
  </si>
  <si>
    <t>SD-2016-02</t>
  </si>
  <si>
    <t>Shutna Pony</t>
  </si>
  <si>
    <t>WorkShop</t>
  </si>
  <si>
    <t>STD-2021-10</t>
  </si>
  <si>
    <t>Ashraf Ehab</t>
  </si>
  <si>
    <t>Others</t>
  </si>
  <si>
    <t>Over Time Calculation</t>
  </si>
  <si>
    <t xml:space="preserve">Total Hours  - Normal Days </t>
  </si>
  <si>
    <t xml:space="preserve">Total Hours  - Friday </t>
  </si>
  <si>
    <t xml:space="preserve">Total Hours  - Public Holiday </t>
  </si>
  <si>
    <t xml:space="preserve">Total Hours  - Total Days </t>
  </si>
  <si>
    <t>Daily working Hour</t>
  </si>
  <si>
    <t>Leave Salary Calculation</t>
  </si>
  <si>
    <t>Date of return</t>
  </si>
  <si>
    <t>Date of of Vacation</t>
  </si>
  <si>
    <t>Days - New Balance</t>
  </si>
  <si>
    <t>Days - old Balance</t>
  </si>
  <si>
    <t>Indemnity Calculation</t>
  </si>
  <si>
    <t>Termination</t>
  </si>
  <si>
    <t>Date of Joined</t>
  </si>
  <si>
    <t>Date of of Termination</t>
  </si>
  <si>
    <t>Total Accrued Days</t>
  </si>
  <si>
    <t>Daily Rate</t>
  </si>
  <si>
    <t>Resignation</t>
  </si>
  <si>
    <t>From 0 Till 3 Years</t>
  </si>
  <si>
    <t>From 3 Till 5 Years</t>
  </si>
  <si>
    <t>From 5 Till 10 Years</t>
  </si>
  <si>
    <t>more than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</si>
</sst>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m/d/yyyy;@"/>
    <numFmt numFmtId="167" formatCode="#,##0.000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rgb="FF00B050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1B9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166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167" fontId="1" fillId="3" borderId="2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4" borderId="2" xfId="0" applyFill="1" applyBorder="1"/>
    <xf numFmtId="0" fontId="0" fillId="5" borderId="0" xfId="0" applyFill="1"/>
    <xf numFmtId="14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67" fontId="3" fillId="0" borderId="0" xfId="0" applyNumberFormat="1" applyFont="1" applyAlignment="1">
      <alignment vertical="center"/>
    </xf>
    <xf numFmtId="0" fontId="1" fillId="7" borderId="2" xfId="0" applyFont="1" applyFill="1" applyBorder="1"/>
    <xf numFmtId="4" fontId="0" fillId="7" borderId="2" xfId="0" applyNumberForma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wrapText="1"/>
    </xf>
    <xf numFmtId="0" fontId="0" fillId="0" borderId="0" xfId="0" applyAlignment="1">
      <alignment wrapText="1"/>
    </xf>
    <xf numFmtId="167" fontId="0" fillId="2" borderId="0" xfId="0" applyNumberFormat="1" applyFill="1"/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66" fontId="1" fillId="2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167" fontId="4" fillId="6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E0FE"/>
      <color rgb="FF063EF6"/>
      <color rgb="FF4F78FB"/>
      <color rgb="FFA1B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7</xdr:col>
      <xdr:colOff>1470025</xdr:colOff>
      <xdr:row>8</xdr:row>
      <xdr:rowOff>166370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Payment Method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yment Method"/>
            </a:graphicData>
          </a:graphic>
        </xdr:graphicFrame>
      </mc:Choice>
      <mc:Fallback xmlns="" xmlns:r="http://schemas.openxmlformats.org/officeDocument/2006/relationships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" y="22860"/>
              <a:ext cx="8914765" cy="1606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15</xdr:row>
      <xdr:rowOff>0</xdr:rowOff>
    </xdr:from>
    <xdr:to>
      <xdr:col>3</xdr:col>
      <xdr:colOff>289560</xdr:colOff>
      <xdr:row>17</xdr:row>
      <xdr:rowOff>175260</xdr:rowOff>
    </xdr:to>
    <xdr:sp macro="" textlink="">
      <xdr:nvSpPr>
        <xdr:cNvPr id="5" name="Notched Right Arrow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51860" y="4145280"/>
          <a:ext cx="1188720" cy="541020"/>
        </a:xfrm>
        <a:prstGeom prst="notchedRightArrow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>
              <a:solidFill>
                <a:srgbClr val="FF0000"/>
              </a:solidFill>
            </a:rPr>
            <a:t>Amount K D</a:t>
          </a:r>
        </a:p>
      </xdr:txBody>
    </xdr:sp>
    <xdr:clientData/>
  </xdr:twoCellAnchor>
  <xdr:twoCellAnchor>
    <xdr:from>
      <xdr:col>2</xdr:col>
      <xdr:colOff>22860</xdr:colOff>
      <xdr:row>21</xdr:row>
      <xdr:rowOff>121920</xdr:rowOff>
    </xdr:from>
    <xdr:to>
      <xdr:col>3</xdr:col>
      <xdr:colOff>282575</xdr:colOff>
      <xdr:row>24</xdr:row>
      <xdr:rowOff>114300</xdr:rowOff>
    </xdr:to>
    <xdr:sp macro="" textlink="">
      <xdr:nvSpPr>
        <xdr:cNvPr id="6" name="Notched Right Arrow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451860" y="5364480"/>
          <a:ext cx="1181735" cy="541020"/>
        </a:xfrm>
        <a:prstGeom prst="notchedRightArrow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1">
              <a:solidFill>
                <a:srgbClr val="FF0000"/>
              </a:solidFill>
            </a:rPr>
            <a:t>Amount K D</a:t>
          </a:r>
        </a:p>
      </xdr:txBody>
    </xdr:sp>
    <xdr:clientData/>
  </xdr:twoCellAnchor>
  <xdr:twoCellAnchor>
    <xdr:from>
      <xdr:col>2</xdr:col>
      <xdr:colOff>22860</xdr:colOff>
      <xdr:row>27</xdr:row>
      <xdr:rowOff>121920</xdr:rowOff>
    </xdr:from>
    <xdr:to>
      <xdr:col>3</xdr:col>
      <xdr:colOff>282575</xdr:colOff>
      <xdr:row>30</xdr:row>
      <xdr:rowOff>114300</xdr:rowOff>
    </xdr:to>
    <xdr:sp macro="" textlink="">
      <xdr:nvSpPr>
        <xdr:cNvPr id="8" name="Notched Righ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451860" y="6461760"/>
          <a:ext cx="1181735" cy="541020"/>
        </a:xfrm>
        <a:prstGeom prst="notchedRightArrow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1">
              <a:solidFill>
                <a:srgbClr val="FF0000"/>
              </a:solidFill>
            </a:rPr>
            <a:t>Amount K D</a:t>
          </a:r>
        </a:p>
      </xdr:txBody>
    </xdr:sp>
    <xdr:clientData/>
  </xdr:twoCellAnchor>
  <xdr:twoCellAnchor>
    <xdr:from>
      <xdr:col>2</xdr:col>
      <xdr:colOff>22860</xdr:colOff>
      <xdr:row>33</xdr:row>
      <xdr:rowOff>121920</xdr:rowOff>
    </xdr:from>
    <xdr:to>
      <xdr:col>3</xdr:col>
      <xdr:colOff>282575</xdr:colOff>
      <xdr:row>36</xdr:row>
      <xdr:rowOff>114300</xdr:rowOff>
    </xdr:to>
    <xdr:sp macro="" textlink="">
      <xdr:nvSpPr>
        <xdr:cNvPr id="9" name="Notched Right Arrow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451860" y="7559040"/>
          <a:ext cx="1181735" cy="586740"/>
        </a:xfrm>
        <a:prstGeom prst="notchedRightArrow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1">
              <a:solidFill>
                <a:srgbClr val="FF0000"/>
              </a:solidFill>
            </a:rPr>
            <a:t>Amount K D</a:t>
          </a:r>
        </a:p>
      </xdr:txBody>
    </xdr:sp>
    <xdr:clientData/>
  </xdr:twoCellAnchor>
  <xdr:twoCellAnchor>
    <xdr:from>
      <xdr:col>2</xdr:col>
      <xdr:colOff>22860</xdr:colOff>
      <xdr:row>33</xdr:row>
      <xdr:rowOff>121920</xdr:rowOff>
    </xdr:from>
    <xdr:to>
      <xdr:col>3</xdr:col>
      <xdr:colOff>282575</xdr:colOff>
      <xdr:row>36</xdr:row>
      <xdr:rowOff>114300</xdr:rowOff>
    </xdr:to>
    <xdr:sp macro="" textlink="">
      <xdr:nvSpPr>
        <xdr:cNvPr id="10" name="Notched Right Arrow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451860" y="7559040"/>
          <a:ext cx="1181735" cy="586740"/>
        </a:xfrm>
        <a:prstGeom prst="notchedRightArrow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1">
              <a:solidFill>
                <a:srgbClr val="FF0000"/>
              </a:solidFill>
            </a:rPr>
            <a:t>Amount K D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Payment_Method" xr10:uid="{00000000-0013-0000-FFFF-FFFF02000000}" sourceName="Payment Method">
  <extLst>
    <x:ext xmlns:x15="http://schemas.microsoft.com/office/spreadsheetml/2010/11/main" uri="{2F2917AC-EB37-4324-AD4E-5DD8C200BD13}">
      <x15:tableSlicerCache tableId="8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yment Method" xr10:uid="{00000000-0014-0000-FFFF-FFFF01000000}" cache="Slicer_Payment_Method" caption="Payment Method" startItem="3" style="SlicerStyleLight4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2_5689" displayName="Table2_5689" ref="A10:H51" totalsRowShown="0">
  <autoFilter ref="A10:H51" xr:uid="{00000000-0009-0000-0100-000008000000}"/>
  <tableColumns count="8">
    <tableColumn id="1" xr3:uid="{00000000-0010-0000-0000-000001000000}" name="Date"/>
    <tableColumn id="2" xr3:uid="{00000000-0010-0000-0000-000002000000}" name="Description"/>
    <tableColumn id="3" xr3:uid="{00000000-0010-0000-0000-000003000000}" name="In"/>
    <tableColumn id="4" xr3:uid="{00000000-0010-0000-0000-000004000000}" name="Out"/>
    <tableColumn id="5" xr3:uid="{00000000-0010-0000-0000-000005000000}" name="Balance">
      <calculatedColumnFormula>E10+C11-D11</calculatedColumnFormula>
    </tableColumn>
    <tableColumn id="6" xr3:uid="{00000000-0010-0000-0000-000006000000}" name="Payment No."/>
    <tableColumn id="7" xr3:uid="{00000000-0010-0000-0000-000007000000}" name="Payment Method">
      <calculatedColumnFormula>IF(F11=1,"Visa 001",IF(F11=2,"Visa 002",IF(F11=3,"Credit Card 001",IF(F11=4,"Credit Card 002",IF(F11=5,"Main Cash",IF(F11=6,"A/C ABK"))))))</calculatedColumnFormula>
    </tableColumn>
    <tableColumn id="8" xr3:uid="{00000000-0010-0000-0000-000008000000}" name="Note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52"/>
  <sheetViews>
    <sheetView zoomScale="115" zoomScaleNormal="115" workbookViewId="0">
      <selection activeCell="H11" sqref="H11"/>
    </sheetView>
  </sheetViews>
  <sheetFormatPr defaultColWidth="9" defaultRowHeight="14.4"/>
  <cols>
    <col min="1" max="1" width="11.44140625" style="3"/>
    <col min="2" max="2" width="39.88671875" customWidth="1"/>
    <col min="3" max="3" width="9.6640625" style="4"/>
    <col min="4" max="4" width="9" style="4"/>
    <col min="5" max="5" width="9.6640625" style="4"/>
    <col min="6" max="6" width="12.5546875" style="5" customWidth="1"/>
    <col min="7" max="7" width="16.44140625" style="6" customWidth="1"/>
    <col min="8" max="8" width="21.44140625" customWidth="1"/>
  </cols>
  <sheetData>
    <row r="10" spans="1:8">
      <c r="A10" s="3" t="s">
        <v>0</v>
      </c>
      <c r="B10" t="s">
        <v>1</v>
      </c>
      <c r="C10" s="4" t="s">
        <v>2</v>
      </c>
      <c r="D10" s="4" t="s">
        <v>3</v>
      </c>
      <c r="E10" s="4" t="s">
        <v>4</v>
      </c>
      <c r="F10" s="5" t="s">
        <v>5</v>
      </c>
      <c r="G10" s="6" t="s">
        <v>6</v>
      </c>
      <c r="H10" t="s">
        <v>7</v>
      </c>
    </row>
    <row r="11" spans="1:8">
      <c r="A11" s="3">
        <v>44935</v>
      </c>
      <c r="B11" t="s">
        <v>8</v>
      </c>
      <c r="C11" s="4">
        <v>1000</v>
      </c>
      <c r="E11" s="4">
        <f>C11-D11</f>
        <v>1000</v>
      </c>
      <c r="F11" s="5">
        <v>1</v>
      </c>
      <c r="G11" s="6" t="str">
        <f t="shared" ref="G11:G51" si="0">IF(F11=1,"Visa 001",IF(F11=2,"Visa 002",IF(F11=3,"Credit Card 001",IF(F11=4,"Credit Card 002",IF(F11=5,"Main Cash",IF(F11=6,"A/C ABK"))))))</f>
        <v>Visa 001</v>
      </c>
    </row>
    <row r="12" spans="1:8">
      <c r="A12" s="3">
        <v>44935</v>
      </c>
      <c r="B12" t="s">
        <v>9</v>
      </c>
      <c r="C12" s="4">
        <v>1000</v>
      </c>
      <c r="E12" s="4">
        <f t="shared" ref="E12:E51" si="1">E11+C12-D12</f>
        <v>2000</v>
      </c>
      <c r="F12" s="5">
        <v>2</v>
      </c>
      <c r="G12" s="6" t="str">
        <f t="shared" si="0"/>
        <v>Visa 002</v>
      </c>
    </row>
    <row r="13" spans="1:8">
      <c r="A13" s="3">
        <v>44935</v>
      </c>
      <c r="B13" t="s">
        <v>10</v>
      </c>
      <c r="C13" s="4">
        <v>1000</v>
      </c>
      <c r="E13" s="4">
        <f t="shared" si="1"/>
        <v>3000</v>
      </c>
      <c r="F13" s="5">
        <v>3</v>
      </c>
      <c r="G13" s="6" t="str">
        <f t="shared" si="0"/>
        <v>Credit Card 001</v>
      </c>
    </row>
    <row r="14" spans="1:8">
      <c r="A14" s="3">
        <v>44935</v>
      </c>
      <c r="B14" t="s">
        <v>11</v>
      </c>
      <c r="C14" s="4">
        <v>1000</v>
      </c>
      <c r="E14" s="4">
        <f t="shared" si="1"/>
        <v>4000</v>
      </c>
      <c r="F14" s="5">
        <v>4</v>
      </c>
      <c r="G14" s="6" t="str">
        <f t="shared" si="0"/>
        <v>Credit Card 002</v>
      </c>
    </row>
    <row r="15" spans="1:8">
      <c r="A15" s="3">
        <v>44935</v>
      </c>
      <c r="B15" t="s">
        <v>12</v>
      </c>
      <c r="C15" s="4">
        <v>1000</v>
      </c>
      <c r="E15" s="4">
        <f t="shared" si="1"/>
        <v>5000</v>
      </c>
      <c r="F15" s="5">
        <v>5</v>
      </c>
      <c r="G15" s="6" t="str">
        <f t="shared" si="0"/>
        <v>Main Cash</v>
      </c>
    </row>
    <row r="16" spans="1:8">
      <c r="A16" s="3">
        <v>44935</v>
      </c>
      <c r="B16" t="s">
        <v>13</v>
      </c>
      <c r="C16" s="4">
        <v>1000</v>
      </c>
      <c r="E16" s="4">
        <f t="shared" si="1"/>
        <v>6000</v>
      </c>
      <c r="F16" s="5">
        <v>6</v>
      </c>
      <c r="G16" s="6" t="str">
        <f t="shared" si="0"/>
        <v>A/C ABK</v>
      </c>
    </row>
    <row r="17" spans="1:7">
      <c r="A17" s="3">
        <v>44935</v>
      </c>
      <c r="B17" t="s">
        <v>14</v>
      </c>
      <c r="D17" s="4">
        <v>250</v>
      </c>
      <c r="E17" s="4">
        <f t="shared" si="1"/>
        <v>5750</v>
      </c>
      <c r="F17" s="5">
        <v>1</v>
      </c>
      <c r="G17" s="6" t="str">
        <f t="shared" si="0"/>
        <v>Visa 001</v>
      </c>
    </row>
    <row r="18" spans="1:7">
      <c r="A18" s="3">
        <v>44966</v>
      </c>
      <c r="B18" t="s">
        <v>15</v>
      </c>
      <c r="D18" s="4">
        <v>20</v>
      </c>
      <c r="E18" s="4">
        <f t="shared" si="1"/>
        <v>5730</v>
      </c>
      <c r="F18" s="5">
        <v>2</v>
      </c>
      <c r="G18" s="6" t="str">
        <f t="shared" si="0"/>
        <v>Visa 002</v>
      </c>
    </row>
    <row r="19" spans="1:7">
      <c r="A19" s="3">
        <v>44994</v>
      </c>
      <c r="B19" t="s">
        <v>16</v>
      </c>
      <c r="D19" s="4">
        <v>50</v>
      </c>
      <c r="E19" s="4">
        <f t="shared" si="1"/>
        <v>5680</v>
      </c>
      <c r="F19" s="5">
        <v>3</v>
      </c>
      <c r="G19" s="6" t="str">
        <f t="shared" si="0"/>
        <v>Credit Card 001</v>
      </c>
    </row>
    <row r="20" spans="1:7">
      <c r="A20" s="3">
        <v>45025</v>
      </c>
      <c r="B20" t="s">
        <v>17</v>
      </c>
      <c r="D20" s="4">
        <v>100</v>
      </c>
      <c r="E20" s="4">
        <f t="shared" si="1"/>
        <v>5580</v>
      </c>
      <c r="F20" s="5">
        <v>4</v>
      </c>
      <c r="G20" s="6" t="str">
        <f t="shared" si="0"/>
        <v>Credit Card 002</v>
      </c>
    </row>
    <row r="21" spans="1:7">
      <c r="A21" s="3">
        <v>45055</v>
      </c>
      <c r="B21" t="s">
        <v>18</v>
      </c>
      <c r="D21" s="4">
        <v>20</v>
      </c>
      <c r="E21" s="4">
        <f t="shared" si="1"/>
        <v>5560</v>
      </c>
      <c r="F21" s="5">
        <v>5</v>
      </c>
      <c r="G21" s="6" t="str">
        <f t="shared" si="0"/>
        <v>Main Cash</v>
      </c>
    </row>
    <row r="22" spans="1:7">
      <c r="A22" s="3">
        <v>45170</v>
      </c>
      <c r="B22" t="s">
        <v>19</v>
      </c>
      <c r="D22" s="4">
        <v>30</v>
      </c>
      <c r="E22" s="4">
        <f t="shared" si="1"/>
        <v>5530</v>
      </c>
      <c r="F22" s="5">
        <v>6</v>
      </c>
      <c r="G22" s="6" t="str">
        <f t="shared" si="0"/>
        <v>A/C ABK</v>
      </c>
    </row>
    <row r="23" spans="1:7">
      <c r="A23" s="3">
        <v>45171</v>
      </c>
      <c r="E23" s="4">
        <f t="shared" si="1"/>
        <v>5530</v>
      </c>
      <c r="G23" s="6" t="b">
        <f t="shared" si="0"/>
        <v>0</v>
      </c>
    </row>
    <row r="24" spans="1:7">
      <c r="A24" s="3">
        <v>45172</v>
      </c>
      <c r="E24" s="4">
        <f t="shared" si="1"/>
        <v>5530</v>
      </c>
      <c r="G24" s="6" t="b">
        <f t="shared" si="0"/>
        <v>0</v>
      </c>
    </row>
    <row r="25" spans="1:7">
      <c r="A25" s="3">
        <v>45173</v>
      </c>
      <c r="E25" s="4">
        <f t="shared" si="1"/>
        <v>5530</v>
      </c>
      <c r="G25" s="6" t="b">
        <f t="shared" si="0"/>
        <v>0</v>
      </c>
    </row>
    <row r="26" spans="1:7">
      <c r="A26" s="3">
        <v>45174</v>
      </c>
      <c r="E26" s="4">
        <f t="shared" si="1"/>
        <v>5530</v>
      </c>
      <c r="G26" s="6" t="b">
        <f t="shared" si="0"/>
        <v>0</v>
      </c>
    </row>
    <row r="27" spans="1:7">
      <c r="A27" s="3">
        <v>45175</v>
      </c>
      <c r="E27" s="4">
        <f t="shared" si="1"/>
        <v>5530</v>
      </c>
      <c r="G27" s="6" t="b">
        <f t="shared" si="0"/>
        <v>0</v>
      </c>
    </row>
    <row r="28" spans="1:7">
      <c r="A28" s="3">
        <v>45176</v>
      </c>
      <c r="E28" s="4">
        <f t="shared" si="1"/>
        <v>5530</v>
      </c>
      <c r="G28" s="6" t="b">
        <f t="shared" si="0"/>
        <v>0</v>
      </c>
    </row>
    <row r="29" spans="1:7">
      <c r="A29" s="3">
        <v>45177</v>
      </c>
      <c r="E29" s="4">
        <f t="shared" si="1"/>
        <v>5530</v>
      </c>
      <c r="G29" s="6" t="b">
        <f t="shared" si="0"/>
        <v>0</v>
      </c>
    </row>
    <row r="30" spans="1:7">
      <c r="A30" s="3">
        <v>45178</v>
      </c>
      <c r="E30" s="4">
        <f t="shared" si="1"/>
        <v>5530</v>
      </c>
      <c r="G30" s="6" t="b">
        <f t="shared" si="0"/>
        <v>0</v>
      </c>
    </row>
    <row r="31" spans="1:7">
      <c r="A31" s="3">
        <v>45179</v>
      </c>
      <c r="E31" s="4">
        <f t="shared" si="1"/>
        <v>5530</v>
      </c>
      <c r="G31" s="6" t="b">
        <f t="shared" si="0"/>
        <v>0</v>
      </c>
    </row>
    <row r="32" spans="1:7">
      <c r="A32" s="3">
        <v>45180</v>
      </c>
      <c r="E32" s="4">
        <f t="shared" si="1"/>
        <v>5530</v>
      </c>
      <c r="G32" s="6" t="b">
        <f t="shared" si="0"/>
        <v>0</v>
      </c>
    </row>
    <row r="33" spans="1:7">
      <c r="A33" s="3">
        <v>45181</v>
      </c>
      <c r="E33" s="4">
        <f t="shared" si="1"/>
        <v>5530</v>
      </c>
      <c r="G33" s="6" t="b">
        <f t="shared" si="0"/>
        <v>0</v>
      </c>
    </row>
    <row r="34" spans="1:7">
      <c r="A34" s="3">
        <v>45182</v>
      </c>
      <c r="E34" s="4">
        <f t="shared" si="1"/>
        <v>5530</v>
      </c>
      <c r="G34" s="6" t="b">
        <f t="shared" si="0"/>
        <v>0</v>
      </c>
    </row>
    <row r="35" spans="1:7">
      <c r="A35" s="3">
        <v>45183</v>
      </c>
      <c r="E35" s="4">
        <f t="shared" si="1"/>
        <v>5530</v>
      </c>
      <c r="G35" s="6" t="b">
        <f t="shared" si="0"/>
        <v>0</v>
      </c>
    </row>
    <row r="36" spans="1:7">
      <c r="A36" s="3">
        <v>45184</v>
      </c>
      <c r="E36" s="4">
        <f t="shared" si="1"/>
        <v>5530</v>
      </c>
      <c r="G36" s="6" t="b">
        <f t="shared" si="0"/>
        <v>0</v>
      </c>
    </row>
    <row r="37" spans="1:7">
      <c r="A37" s="3">
        <v>45185</v>
      </c>
      <c r="E37" s="4">
        <f t="shared" si="1"/>
        <v>5530</v>
      </c>
      <c r="G37" s="6" t="b">
        <f t="shared" si="0"/>
        <v>0</v>
      </c>
    </row>
    <row r="38" spans="1:7">
      <c r="A38" s="3">
        <v>45186</v>
      </c>
      <c r="E38" s="4">
        <f t="shared" si="1"/>
        <v>5530</v>
      </c>
      <c r="G38" s="6" t="b">
        <f t="shared" si="0"/>
        <v>0</v>
      </c>
    </row>
    <row r="39" spans="1:7">
      <c r="A39" s="3">
        <v>45187</v>
      </c>
      <c r="E39" s="4">
        <f t="shared" si="1"/>
        <v>5530</v>
      </c>
      <c r="G39" s="6" t="b">
        <f t="shared" si="0"/>
        <v>0</v>
      </c>
    </row>
    <row r="40" spans="1:7">
      <c r="A40" s="3">
        <v>45188</v>
      </c>
      <c r="E40" s="4">
        <f t="shared" si="1"/>
        <v>5530</v>
      </c>
      <c r="G40" s="6" t="b">
        <f t="shared" si="0"/>
        <v>0</v>
      </c>
    </row>
    <row r="41" spans="1:7">
      <c r="A41" s="3">
        <v>45189</v>
      </c>
      <c r="E41" s="4">
        <f t="shared" si="1"/>
        <v>5530</v>
      </c>
      <c r="G41" s="6" t="b">
        <f t="shared" si="0"/>
        <v>0</v>
      </c>
    </row>
    <row r="42" spans="1:7">
      <c r="A42" s="3">
        <v>45190</v>
      </c>
      <c r="E42" s="4">
        <f t="shared" si="1"/>
        <v>5530</v>
      </c>
      <c r="G42" s="6" t="b">
        <f t="shared" si="0"/>
        <v>0</v>
      </c>
    </row>
    <row r="43" spans="1:7">
      <c r="A43" s="3">
        <v>45191</v>
      </c>
      <c r="E43" s="4">
        <f t="shared" si="1"/>
        <v>5530</v>
      </c>
      <c r="G43" s="6" t="b">
        <f t="shared" si="0"/>
        <v>0</v>
      </c>
    </row>
    <row r="44" spans="1:7">
      <c r="A44" s="3">
        <v>45192</v>
      </c>
      <c r="E44" s="4">
        <f t="shared" si="1"/>
        <v>5530</v>
      </c>
      <c r="G44" s="6" t="b">
        <f t="shared" si="0"/>
        <v>0</v>
      </c>
    </row>
    <row r="45" spans="1:7">
      <c r="A45" s="3">
        <v>45193</v>
      </c>
      <c r="E45" s="4">
        <f t="shared" si="1"/>
        <v>5530</v>
      </c>
      <c r="G45" s="6" t="b">
        <f t="shared" si="0"/>
        <v>0</v>
      </c>
    </row>
    <row r="46" spans="1:7">
      <c r="A46" s="3">
        <v>45194</v>
      </c>
      <c r="E46" s="4">
        <f t="shared" si="1"/>
        <v>5530</v>
      </c>
      <c r="G46" s="6" t="b">
        <f t="shared" si="0"/>
        <v>0</v>
      </c>
    </row>
    <row r="47" spans="1:7">
      <c r="A47" s="3">
        <v>45195</v>
      </c>
      <c r="E47" s="4">
        <f t="shared" si="1"/>
        <v>5530</v>
      </c>
      <c r="G47" s="6" t="b">
        <f t="shared" si="0"/>
        <v>0</v>
      </c>
    </row>
    <row r="48" spans="1:7">
      <c r="A48" s="3">
        <v>45196</v>
      </c>
      <c r="E48" s="4">
        <f t="shared" si="1"/>
        <v>5530</v>
      </c>
      <c r="G48" s="6" t="b">
        <f t="shared" si="0"/>
        <v>0</v>
      </c>
    </row>
    <row r="49" spans="1:8">
      <c r="A49" s="3">
        <v>45197</v>
      </c>
      <c r="E49" s="4">
        <f t="shared" si="1"/>
        <v>5530</v>
      </c>
      <c r="G49" s="6" t="b">
        <f t="shared" si="0"/>
        <v>0</v>
      </c>
    </row>
    <row r="50" spans="1:8">
      <c r="A50" s="3">
        <v>45198</v>
      </c>
      <c r="E50" s="4">
        <f t="shared" si="1"/>
        <v>5530</v>
      </c>
      <c r="G50" s="6" t="b">
        <f t="shared" si="0"/>
        <v>0</v>
      </c>
    </row>
    <row r="51" spans="1:8">
      <c r="A51" s="3">
        <v>45199</v>
      </c>
      <c r="E51" s="4">
        <f t="shared" si="1"/>
        <v>5530</v>
      </c>
      <c r="G51" s="6" t="b">
        <f t="shared" si="0"/>
        <v>0</v>
      </c>
    </row>
    <row r="52" spans="1:8">
      <c r="A52" s="29" t="s">
        <v>20</v>
      </c>
      <c r="B52" s="29"/>
      <c r="C52" s="25">
        <f>SUBTOTAL(9,C11:C51)</f>
        <v>6000</v>
      </c>
      <c r="D52" s="25">
        <f>SUBTOTAL(9,D11:D51)</f>
        <v>470</v>
      </c>
      <c r="E52" s="25">
        <f>C52-D52</f>
        <v>5530</v>
      </c>
      <c r="F52" s="26"/>
      <c r="G52" s="27"/>
      <c r="H52" s="28"/>
    </row>
  </sheetData>
  <mergeCells count="1">
    <mergeCell ref="A52:B52"/>
  </mergeCell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37"/>
  <sheetViews>
    <sheetView showGridLines="0" tabSelected="1" workbookViewId="0">
      <pane xSplit="5" ySplit="1" topLeftCell="F17" activePane="bottomRight" state="frozen"/>
      <selection pane="topRight"/>
      <selection pane="bottomLeft"/>
      <selection pane="bottomRight" activeCell="B41" sqref="B41"/>
    </sheetView>
  </sheetViews>
  <sheetFormatPr defaultColWidth="8.88671875" defaultRowHeight="14.4"/>
  <cols>
    <col min="1" max="1" width="26.109375" customWidth="1"/>
    <col min="2" max="2" width="23.88671875" customWidth="1"/>
    <col min="3" max="3" width="13.44140625" style="1" customWidth="1"/>
    <col min="4" max="4" width="15.21875" customWidth="1"/>
    <col min="5" max="5" width="9.6640625" style="7"/>
    <col min="6" max="6" width="14.109375"/>
    <col min="9" max="9" width="12.88671875"/>
    <col min="10" max="10" width="29.109375" customWidth="1"/>
  </cols>
  <sheetData>
    <row r="1" spans="1:8" ht="21" customHeight="1">
      <c r="A1" s="8" t="s">
        <v>21</v>
      </c>
      <c r="B1" s="8" t="s">
        <v>22</v>
      </c>
      <c r="C1" s="9" t="s">
        <v>23</v>
      </c>
      <c r="D1" s="8" t="s">
        <v>24</v>
      </c>
      <c r="E1" s="10" t="s">
        <v>25</v>
      </c>
    </row>
    <row r="2" spans="1:8" ht="24" customHeight="1">
      <c r="A2" s="2" t="s">
        <v>26</v>
      </c>
      <c r="B2" s="2" t="s">
        <v>27</v>
      </c>
      <c r="C2" s="11">
        <v>43831</v>
      </c>
      <c r="D2" s="2" t="s">
        <v>28</v>
      </c>
      <c r="E2" s="12">
        <v>1000</v>
      </c>
    </row>
    <row r="3" spans="1:8" ht="24" customHeight="1">
      <c r="A3" s="2" t="s">
        <v>29</v>
      </c>
      <c r="B3" s="2" t="s">
        <v>30</v>
      </c>
      <c r="C3" s="11">
        <v>43832</v>
      </c>
      <c r="D3" s="2" t="s">
        <v>31</v>
      </c>
      <c r="E3" s="12">
        <v>1100</v>
      </c>
    </row>
    <row r="4" spans="1:8" ht="24" customHeight="1">
      <c r="A4" s="2" t="s">
        <v>32</v>
      </c>
      <c r="B4" s="2" t="s">
        <v>33</v>
      </c>
      <c r="C4" s="11">
        <v>37265</v>
      </c>
      <c r="D4" s="13" t="s">
        <v>34</v>
      </c>
      <c r="E4" s="12">
        <v>1200</v>
      </c>
    </row>
    <row r="5" spans="1:8" ht="24" customHeight="1">
      <c r="A5" s="2" t="s">
        <v>35</v>
      </c>
      <c r="B5" s="2" t="s">
        <v>36</v>
      </c>
      <c r="C5" s="11">
        <v>40553</v>
      </c>
      <c r="D5" s="2" t="s">
        <v>37</v>
      </c>
      <c r="E5" s="12">
        <v>1300</v>
      </c>
    </row>
    <row r="6" spans="1:8" ht="24" customHeight="1">
      <c r="A6" s="2" t="s">
        <v>38</v>
      </c>
      <c r="B6" s="2" t="s">
        <v>39</v>
      </c>
      <c r="C6" s="11">
        <v>37638</v>
      </c>
      <c r="D6" s="2" t="s">
        <v>40</v>
      </c>
      <c r="E6" s="12">
        <v>1400</v>
      </c>
    </row>
    <row r="7" spans="1:8" ht="24" customHeight="1">
      <c r="A7" s="2" t="s">
        <v>41</v>
      </c>
      <c r="B7" s="2" t="s">
        <v>42</v>
      </c>
      <c r="C7" s="11">
        <v>44245</v>
      </c>
      <c r="D7" s="13" t="s">
        <v>43</v>
      </c>
      <c r="E7" s="12">
        <v>1500</v>
      </c>
    </row>
    <row r="8" spans="1:8" ht="24" customHeight="1">
      <c r="A8" s="2" t="s">
        <v>44</v>
      </c>
      <c r="B8" s="2" t="s">
        <v>45</v>
      </c>
      <c r="C8" s="11">
        <v>44089</v>
      </c>
      <c r="D8" s="2" t="s">
        <v>46</v>
      </c>
      <c r="E8" s="12">
        <v>1600</v>
      </c>
    </row>
    <row r="9" spans="1:8" ht="24" customHeight="1">
      <c r="A9" s="2" t="s">
        <v>47</v>
      </c>
      <c r="B9" s="2" t="s">
        <v>48</v>
      </c>
      <c r="C9" s="11">
        <v>44019</v>
      </c>
      <c r="D9" s="2" t="s">
        <v>49</v>
      </c>
      <c r="E9" s="12">
        <v>1700</v>
      </c>
    </row>
    <row r="10" spans="1:8" ht="24" customHeight="1">
      <c r="A10" s="14"/>
      <c r="B10" s="14"/>
      <c r="C10" s="15"/>
      <c r="D10" s="14"/>
      <c r="E10" s="16"/>
    </row>
    <row r="11" spans="1:8" ht="21" customHeight="1">
      <c r="A11" s="8" t="s">
        <v>21</v>
      </c>
      <c r="B11" s="8" t="s">
        <v>22</v>
      </c>
      <c r="C11" s="9" t="s">
        <v>23</v>
      </c>
      <c r="D11" s="8" t="s">
        <v>24</v>
      </c>
      <c r="E11" s="10" t="s">
        <v>25</v>
      </c>
    </row>
    <row r="12" spans="1:8" ht="24" customHeight="1">
      <c r="A12" s="2" t="s">
        <v>35</v>
      </c>
      <c r="B12" s="2" t="str">
        <f>_xlfn.XLOOKUP(A12,A2:A9,B2:E9)</f>
        <v>RAJESH MOHAN</v>
      </c>
      <c r="C12" s="11">
        <f>_xlfn.XLOOKUP(B12,B2:B9,C2:F9)</f>
        <v>40553</v>
      </c>
      <c r="D12" s="2" t="str">
        <f>_xlfn.XLOOKUP(C12,C2:C9,D2:F9)</f>
        <v>Finance</v>
      </c>
      <c r="E12" s="12">
        <f>_xlfn.XLOOKUP(D12,D2:D9,E2:G9)</f>
        <v>1300</v>
      </c>
    </row>
    <row r="14" spans="1:8" ht="15.6">
      <c r="A14" s="30" t="s">
        <v>50</v>
      </c>
      <c r="B14" s="30"/>
      <c r="E14" s="17"/>
    </row>
    <row r="15" spans="1:8">
      <c r="A15" s="18" t="s">
        <v>51</v>
      </c>
      <c r="B15" s="19">
        <v>5</v>
      </c>
      <c r="D15" s="33">
        <f>E12/26/B19*B18</f>
        <v>95.3125</v>
      </c>
      <c r="E15" s="33"/>
    </row>
    <row r="16" spans="1:8">
      <c r="A16" s="18" t="s">
        <v>52</v>
      </c>
      <c r="B16" s="19">
        <v>2</v>
      </c>
      <c r="D16" s="33"/>
      <c r="E16" s="33"/>
      <c r="H16" s="4"/>
    </row>
    <row r="17" spans="1:6">
      <c r="A17" s="18" t="s">
        <v>53</v>
      </c>
      <c r="B17" s="19">
        <v>3</v>
      </c>
      <c r="D17" s="33"/>
      <c r="E17" s="33"/>
    </row>
    <row r="18" spans="1:6">
      <c r="A18" s="18" t="s">
        <v>54</v>
      </c>
      <c r="B18" s="19">
        <f>SUM((B15*1.25)+(B16*1.5)+(B17*2))</f>
        <v>15.25</v>
      </c>
      <c r="D18" s="33"/>
      <c r="E18" s="33"/>
    </row>
    <row r="19" spans="1:6">
      <c r="A19" s="18" t="s">
        <v>55</v>
      </c>
      <c r="B19" s="19">
        <v>8</v>
      </c>
      <c r="D19" s="33"/>
      <c r="E19" s="33"/>
    </row>
    <row r="21" spans="1:6">
      <c r="A21" s="30" t="s">
        <v>56</v>
      </c>
      <c r="B21" s="30"/>
    </row>
    <row r="22" spans="1:6">
      <c r="A22" s="18" t="s">
        <v>57</v>
      </c>
      <c r="B22" s="20">
        <v>45292</v>
      </c>
      <c r="D22" s="33">
        <f>(E12/26)*(B24+B25)</f>
        <v>1544.8630135594672</v>
      </c>
      <c r="E22" s="33"/>
    </row>
    <row r="23" spans="1:6">
      <c r="A23" s="18" t="s">
        <v>58</v>
      </c>
      <c r="B23" s="20">
        <v>45601</v>
      </c>
      <c r="D23" s="33"/>
      <c r="E23" s="33"/>
      <c r="F23" s="4"/>
    </row>
    <row r="24" spans="1:6">
      <c r="A24" s="18" t="s">
        <v>59</v>
      </c>
      <c r="B24" s="19">
        <f>(B23-B22)/30.41666667*2.5</f>
        <v>25.397260271189342</v>
      </c>
      <c r="D24" s="33"/>
      <c r="E24" s="33"/>
    </row>
    <row r="25" spans="1:6">
      <c r="A25" s="18" t="s">
        <v>60</v>
      </c>
      <c r="B25" s="21">
        <v>5.5</v>
      </c>
      <c r="D25" s="33"/>
      <c r="E25" s="33"/>
      <c r="F25" s="4"/>
    </row>
    <row r="27" spans="1:6">
      <c r="A27" s="22" t="s">
        <v>61</v>
      </c>
      <c r="B27" s="22" t="s">
        <v>62</v>
      </c>
    </row>
    <row r="28" spans="1:6">
      <c r="A28" s="18" t="s">
        <v>63</v>
      </c>
      <c r="B28" s="20">
        <f>C12</f>
        <v>40553</v>
      </c>
      <c r="D28" s="33">
        <f>B30*B31</f>
        <v>16995.205524920995</v>
      </c>
      <c r="E28" s="33"/>
    </row>
    <row r="29" spans="1:6">
      <c r="A29" s="18" t="s">
        <v>64</v>
      </c>
      <c r="B29" s="20">
        <v>45601</v>
      </c>
      <c r="D29" s="33"/>
      <c r="E29" s="33"/>
    </row>
    <row r="30" spans="1:6">
      <c r="A30" s="18" t="s">
        <v>65</v>
      </c>
      <c r="B30" s="19">
        <f>(((((B29-B28)/30.4166666/12)-5)*30+75))</f>
        <v>339.90411049841993</v>
      </c>
      <c r="D30" s="33"/>
      <c r="E30" s="33"/>
    </row>
    <row r="31" spans="1:6">
      <c r="A31" s="18" t="s">
        <v>66</v>
      </c>
      <c r="B31" s="21">
        <f>E12/26</f>
        <v>50</v>
      </c>
      <c r="D31" s="33"/>
      <c r="E31" s="33"/>
      <c r="F31" s="4"/>
    </row>
    <row r="33" spans="1:10">
      <c r="A33" s="22" t="s">
        <v>61</v>
      </c>
      <c r="B33" s="23" t="s">
        <v>67</v>
      </c>
      <c r="F33" s="4"/>
    </row>
    <row r="34" spans="1:10" ht="15.6">
      <c r="A34" s="31" t="s">
        <v>68</v>
      </c>
      <c r="B34" s="32"/>
      <c r="D34" s="33">
        <f>D28*0</f>
        <v>0</v>
      </c>
      <c r="E34" s="33"/>
    </row>
    <row r="35" spans="1:10" ht="15.6">
      <c r="A35" s="31" t="s">
        <v>69</v>
      </c>
      <c r="B35" s="32"/>
      <c r="D35" s="33">
        <f>D28/2</f>
        <v>8497.6027624604976</v>
      </c>
      <c r="E35" s="33"/>
      <c r="J35" s="24"/>
    </row>
    <row r="36" spans="1:10" ht="15.6">
      <c r="A36" s="31" t="s">
        <v>70</v>
      </c>
      <c r="B36" s="32"/>
      <c r="D36" s="33">
        <f>D28*2/3</f>
        <v>11330.137016613997</v>
      </c>
      <c r="E36" s="33"/>
    </row>
    <row r="37" spans="1:10" ht="15.6">
      <c r="A37" s="31" t="s">
        <v>71</v>
      </c>
      <c r="B37" s="32"/>
      <c r="D37" s="33">
        <f>D28*1</f>
        <v>16995.205524920995</v>
      </c>
      <c r="E37" s="33"/>
    </row>
  </sheetData>
  <mergeCells count="13">
    <mergeCell ref="A36:B36"/>
    <mergeCell ref="D36:E36"/>
    <mergeCell ref="A37:B37"/>
    <mergeCell ref="D37:E37"/>
    <mergeCell ref="D15:E19"/>
    <mergeCell ref="D22:E25"/>
    <mergeCell ref="D28:E31"/>
    <mergeCell ref="A14:B14"/>
    <mergeCell ref="A21:B21"/>
    <mergeCell ref="A34:B34"/>
    <mergeCell ref="D34:E34"/>
    <mergeCell ref="A35:B35"/>
    <mergeCell ref="D35:E35"/>
  </mergeCells>
  <dataValidations count="1">
    <dataValidation type="list" allowBlank="1" showInputMessage="1" showErrorMessage="1" sqref="A12" xr:uid="{00000000-0002-0000-0400-000000000000}">
      <formula1>$A$2:$A$9</formula1>
    </dataValidation>
  </dataValidations>
  <pageMargins left="0.75" right="0.75" top="1" bottom="1" header="0.5" footer="0.5"/>
  <pageSetup paperSize="25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9-2023 1</vt:lpstr>
      <vt:lpstr>OP05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Accure Accounting</dc:creator>
  <cp:lastModifiedBy>Saad AL-Mutairi</cp:lastModifiedBy>
  <dcterms:created xsi:type="dcterms:W3CDTF">2023-09-06T08:33:00Z</dcterms:created>
  <dcterms:modified xsi:type="dcterms:W3CDTF">2024-02-04T10:25:44Z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F546E44DC82F4805A5AFC342A274D636_13</vt:lpwstr>
  </property>
  <property fmtid="{D5CDD505-2E9C-101B-9397-08002B2CF9AE}" pid="3" name="KSOProductBuildVer">
    <vt:lpwstr>1033-12.2.0.13359</vt:lpwstr>
  </property>
</Properties>
</file>